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15" windowWidth="14940" windowHeight="8640"/>
  </bookViews>
  <sheets>
    <sheet name="Anhang III a)" sheetId="1" r:id="rId1"/>
    <sheet name="Anhang III b) Leerform" sheetId="2" r:id="rId2"/>
    <sheet name="Anhang III a) ungeschützt" sheetId="3" r:id="rId3"/>
    <sheet name="Probenzahl" sheetId="4" r:id="rId4"/>
  </sheets>
  <definedNames>
    <definedName name="_xlnm.Print_Area" localSheetId="0">'Anhang III a)'!$B$1:$H$35</definedName>
  </definedNames>
  <calcPr calcId="145621"/>
</workbook>
</file>

<file path=xl/calcChain.xml><?xml version="1.0" encoding="utf-8"?>
<calcChain xmlns="http://schemas.openxmlformats.org/spreadsheetml/2006/main">
  <c r="C21" i="3" l="1"/>
  <c r="C41" i="3"/>
  <c r="C42" i="3"/>
  <c r="C32" i="3"/>
  <c r="C33" i="3"/>
  <c r="C34" i="3"/>
  <c r="C35" i="3"/>
  <c r="C27" i="3"/>
  <c r="C20" i="1"/>
  <c r="F16" i="1" s="1"/>
  <c r="C31" i="1"/>
  <c r="C33" i="1" s="1"/>
  <c r="C34" i="1" s="1"/>
  <c r="C32" i="1"/>
  <c r="C26" i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F17" i="3"/>
  <c r="F22" i="3"/>
  <c r="F18" i="3"/>
  <c r="F24" i="3"/>
  <c r="F20" i="3"/>
  <c r="F19" i="3"/>
  <c r="F27" i="3"/>
  <c r="E32" i="3"/>
  <c r="E34" i="3"/>
  <c r="F25" i="3"/>
  <c r="F28" i="3"/>
  <c r="F21" i="1" l="1"/>
  <c r="F17" i="1"/>
  <c r="F19" i="1" s="1"/>
  <c r="C40" i="1"/>
  <c r="C41" i="1" s="1"/>
  <c r="F18" i="1" l="1"/>
  <c r="F23" i="1"/>
  <c r="F24" i="1"/>
  <c r="F27" i="1" s="1"/>
  <c r="E31" i="1"/>
  <c r="F26" i="1"/>
  <c r="E33" i="1" l="1"/>
</calcChain>
</file>

<file path=xl/sharedStrings.xml><?xml version="1.0" encoding="utf-8"?>
<sst xmlns="http://schemas.openxmlformats.org/spreadsheetml/2006/main" count="97" uniqueCount="36">
  <si>
    <t>Erfassungsgrenze [%]</t>
  </si>
  <si>
    <t>Vertrauenswahrscheinlichkeit [%]</t>
  </si>
  <si>
    <t xml:space="preserve">Anzahl der Einzelproben </t>
  </si>
  <si>
    <t>Angaben zur Anbaufläche</t>
  </si>
  <si>
    <t>Länge [m]</t>
  </si>
  <si>
    <t>Breite [m]</t>
  </si>
  <si>
    <r>
      <t>Fläche [m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]</t>
    </r>
  </si>
  <si>
    <t>Angaben zur Probefläche</t>
  </si>
  <si>
    <t>Distanz zum Nachbarfeld [m]</t>
  </si>
  <si>
    <r>
      <t>zu beprobende Fläche [m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]</t>
    </r>
  </si>
  <si>
    <t>zu beprobende Fläche [ha]</t>
  </si>
  <si>
    <t>Anzahl Teilflächen</t>
  </si>
  <si>
    <t>Anzahl Teilflächen in Längsrichtung</t>
  </si>
  <si>
    <t>Anzahl Teilflächen in Querrichtung</t>
  </si>
  <si>
    <t>Anzahl der Proben</t>
  </si>
  <si>
    <t>Länge Teilfläche</t>
  </si>
  <si>
    <t>Breite Teilfläche</t>
  </si>
  <si>
    <t>Startpunkt in Längsrichtung</t>
  </si>
  <si>
    <t>Startpunkt in Querrichtung</t>
  </si>
  <si>
    <t>qm pro Teilfläche</t>
  </si>
  <si>
    <t xml:space="preserve">Berechnung des Probenumfanges </t>
  </si>
  <si>
    <t>Berechnung der Teilflächen und des Startpunktes</t>
  </si>
  <si>
    <r>
      <t>gelbe Felder:</t>
    </r>
    <r>
      <rPr>
        <sz val="10"/>
        <rFont val="Arial"/>
      </rPr>
      <t xml:space="preserve"> Eingabe;  </t>
    </r>
    <r>
      <rPr>
        <sz val="10"/>
        <color indexed="12"/>
        <rFont val="Arial"/>
        <family val="2"/>
      </rPr>
      <t>blaue Felder:</t>
    </r>
    <r>
      <rPr>
        <sz val="10"/>
        <rFont val="Arial"/>
      </rPr>
      <t xml:space="preserve"> Ergebnis</t>
    </r>
  </si>
  <si>
    <t>Anzahl der Proben nicht normierten Einzelproben pro Entnahmestelle</t>
  </si>
  <si>
    <t>Probenahme in Längsrichtung:</t>
  </si>
  <si>
    <t>Anzahl der Proben nicht konfektionierten</t>
  </si>
  <si>
    <t>Einzelproben pro Entnahmestelle</t>
  </si>
  <si>
    <t>Erfassungs-
grenze
[%]</t>
  </si>
  <si>
    <t>Vertrauens-
wahrschein-
lichkeit
[%]</t>
  </si>
  <si>
    <t>Probenzahl</t>
  </si>
  <si>
    <t>aufgestellt(Name Datum Unterschrift):</t>
  </si>
  <si>
    <t>.................................................</t>
  </si>
  <si>
    <t xml:space="preserve">Berechnung  Probennehmer </t>
  </si>
  <si>
    <t>Anzahl Probennehmer</t>
  </si>
  <si>
    <t>Anzahl Proben/ Probennehmer</t>
  </si>
  <si>
    <t>Anzahl Entnahmestellen/ Probennehmer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</si>
</sst>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10"/>
      <color indexed="13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u/>
      <sz val="8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3" fillId="3" borderId="1" xfId="0" applyFont="1" applyFill="1" applyBorder="1" applyProtection="1"/>
    <xf numFmtId="0" fontId="0" fillId="2" borderId="1" xfId="0" applyFill="1" applyBorder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3" xfId="0" applyFill="1" applyBorder="1" applyProtection="1"/>
    <xf numFmtId="0" fontId="3" fillId="0" borderId="0" xfId="0" applyFont="1" applyFill="1" applyBorder="1" applyProtection="1"/>
    <xf numFmtId="2" fontId="3" fillId="3" borderId="1" xfId="0" applyNumberFormat="1" applyFont="1" applyFill="1" applyBorder="1" applyProtection="1"/>
    <xf numFmtId="0" fontId="3" fillId="3" borderId="0" xfId="0" applyFont="1" applyFill="1" applyBorder="1" applyProtection="1"/>
    <xf numFmtId="0" fontId="3" fillId="3" borderId="2" xfId="0" applyFont="1" applyFill="1" applyBorder="1" applyProtection="1"/>
    <xf numFmtId="0" fontId="3" fillId="0" borderId="3" xfId="0" applyFont="1" applyFill="1" applyBorder="1" applyProtection="1"/>
    <xf numFmtId="0" fontId="3" fillId="3" borderId="3" xfId="0" applyFont="1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0" borderId="0" xfId="0" applyProtection="1"/>
    <xf numFmtId="0" fontId="6" fillId="4" borderId="1" xfId="0" applyFont="1" applyFill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7" xfId="0" applyFill="1" applyBorder="1" applyProtection="1"/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0" fillId="0" borderId="3" xfId="0" applyBorder="1" applyProtection="1"/>
    <xf numFmtId="0" fontId="5" fillId="0" borderId="2" xfId="0" applyFont="1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3" fillId="0" borderId="0" xfId="0" applyFont="1" applyFill="1" applyProtection="1"/>
    <xf numFmtId="0" fontId="2" fillId="0" borderId="0" xfId="0" applyFont="1" applyProtection="1"/>
    <xf numFmtId="0" fontId="8" fillId="0" borderId="0" xfId="0" applyFont="1" applyBorder="1" applyAlignment="1" applyProtection="1">
      <alignment wrapText="1"/>
    </xf>
    <xf numFmtId="0" fontId="8" fillId="0" borderId="0" xfId="0" applyFont="1"/>
    <xf numFmtId="0" fontId="9" fillId="3" borderId="1" xfId="0" applyFont="1" applyFill="1" applyBorder="1" applyProtection="1"/>
    <xf numFmtId="177" fontId="3" fillId="3" borderId="1" xfId="0" applyNumberFormat="1" applyFont="1" applyFill="1" applyBorder="1" applyProtection="1"/>
    <xf numFmtId="0" fontId="0" fillId="5" borderId="6" xfId="0" applyFill="1" applyBorder="1" applyProtection="1"/>
    <xf numFmtId="0" fontId="0" fillId="5" borderId="2" xfId="0" applyFill="1" applyBorder="1" applyAlignment="1" applyProtection="1">
      <alignment wrapText="1"/>
    </xf>
    <xf numFmtId="0" fontId="0" fillId="5" borderId="2" xfId="0" applyFill="1" applyBorder="1" applyProtection="1"/>
    <xf numFmtId="0" fontId="0" fillId="5" borderId="2" xfId="0" applyFill="1" applyBorder="1" applyProtection="1">
      <protection locked="0"/>
    </xf>
    <xf numFmtId="0" fontId="5" fillId="5" borderId="2" xfId="0" applyFont="1" applyFill="1" applyBorder="1" applyProtection="1"/>
    <xf numFmtId="0" fontId="0" fillId="5" borderId="9" xfId="0" applyFill="1" applyBorder="1" applyProtection="1"/>
    <xf numFmtId="0" fontId="0" fillId="5" borderId="7" xfId="0" applyFill="1" applyBorder="1" applyProtection="1"/>
    <xf numFmtId="0" fontId="0" fillId="5" borderId="3" xfId="0" applyFill="1" applyBorder="1" applyProtection="1"/>
    <xf numFmtId="0" fontId="0" fillId="5" borderId="0" xfId="0" applyFill="1" applyProtection="1"/>
    <xf numFmtId="0" fontId="0" fillId="5" borderId="8" xfId="0" applyFill="1" applyBorder="1" applyProtection="1"/>
    <xf numFmtId="0" fontId="0" fillId="5" borderId="0" xfId="0" applyFill="1" applyBorder="1" applyProtection="1"/>
    <xf numFmtId="0" fontId="3" fillId="5" borderId="0" xfId="0" applyFont="1" applyFill="1" applyBorder="1" applyProtection="1"/>
    <xf numFmtId="0" fontId="3" fillId="5" borderId="3" xfId="0" applyFont="1" applyFill="1" applyBorder="1" applyProtection="1"/>
    <xf numFmtId="0" fontId="0" fillId="5" borderId="4" xfId="0" applyFill="1" applyBorder="1" applyProtection="1"/>
    <xf numFmtId="0" fontId="0" fillId="5" borderId="5" xfId="0" applyFill="1" applyBorder="1" applyProtection="1"/>
    <xf numFmtId="0" fontId="10" fillId="5" borderId="10" xfId="0" applyFont="1" applyFill="1" applyBorder="1" applyProtection="1"/>
    <xf numFmtId="0" fontId="6" fillId="0" borderId="0" xfId="0" applyFont="1" applyFill="1" applyBorder="1" applyProtection="1"/>
    <xf numFmtId="0" fontId="1" fillId="6" borderId="10" xfId="0" applyFont="1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6" borderId="12" xfId="0" applyFill="1" applyBorder="1" applyAlignment="1" applyProtection="1"/>
    <xf numFmtId="0" fontId="0" fillId="6" borderId="11" xfId="0" applyFill="1" applyBorder="1" applyAlignment="1" applyProtection="1"/>
    <xf numFmtId="0" fontId="0" fillId="0" borderId="10" xfId="0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0" fontId="1" fillId="0" borderId="10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2" xfId="0" applyFill="1" applyBorder="1" applyAlignment="1" applyProtection="1"/>
    <xf numFmtId="0" fontId="0" fillId="0" borderId="11" xfId="0" applyFill="1" applyBorder="1" applyAlignment="1" applyProtection="1"/>
    <xf numFmtId="1" fontId="3" fillId="3" borderId="1" xfId="0" applyNumberFormat="1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0</xdr:row>
          <xdr:rowOff>28575</xdr:rowOff>
        </xdr:from>
        <xdr:to>
          <xdr:col>5</xdr:col>
          <xdr:colOff>819150</xdr:colOff>
          <xdr:row>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0</xdr:row>
          <xdr:rowOff>142875</xdr:rowOff>
        </xdr:from>
        <xdr:to>
          <xdr:col>5</xdr:col>
          <xdr:colOff>95250</xdr:colOff>
          <xdr:row>9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0</xdr:row>
          <xdr:rowOff>57150</xdr:rowOff>
        </xdr:from>
        <xdr:to>
          <xdr:col>5</xdr:col>
          <xdr:colOff>733425</xdr:colOff>
          <xdr:row>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H53"/>
  <sheetViews>
    <sheetView tabSelected="1" zoomScaleNormal="100" workbookViewId="0">
      <selection activeCell="C16" sqref="C16"/>
    </sheetView>
  </sheetViews>
  <sheetFormatPr baseColWidth="10" defaultRowHeight="12.75" x14ac:dyDescent="0.2"/>
  <cols>
    <col min="1" max="1" width="3.85546875" style="15" customWidth="1"/>
    <col min="2" max="2" width="43" style="15" customWidth="1"/>
    <col min="3" max="3" width="11.42578125" style="15"/>
    <col min="4" max="4" width="1.5703125" style="15" customWidth="1"/>
    <col min="5" max="5" width="33.28515625" style="15" customWidth="1"/>
    <col min="6" max="6" width="16.5703125" style="15" customWidth="1"/>
    <col min="7" max="7" width="2.7109375" style="15" customWidth="1"/>
    <col min="8" max="8" width="11.42578125" style="15"/>
    <col min="9" max="9" width="22.85546875" style="15" customWidth="1"/>
    <col min="10" max="16384" width="11.42578125" style="15"/>
  </cols>
  <sheetData>
    <row r="10" spans="2:8" ht="3.75" customHeight="1" thickBot="1" x14ac:dyDescent="0.25"/>
    <row r="11" spans="2:8" ht="13.5" thickBot="1" x14ac:dyDescent="0.25">
      <c r="B11" s="16" t="s">
        <v>22</v>
      </c>
    </row>
    <row r="12" spans="2:8" x14ac:dyDescent="0.2">
      <c r="B12" s="52"/>
    </row>
    <row r="13" spans="2:8" ht="3.75" customHeight="1" thickBot="1" x14ac:dyDescent="0.25"/>
    <row r="14" spans="2:8" ht="16.5" thickBot="1" x14ac:dyDescent="0.3">
      <c r="B14" s="53" t="s">
        <v>20</v>
      </c>
      <c r="C14" s="54"/>
      <c r="E14" s="53" t="s">
        <v>21</v>
      </c>
      <c r="F14" s="55"/>
      <c r="G14" s="56"/>
      <c r="H14" s="57"/>
    </row>
    <row r="15" spans="2:8" ht="13.5" thickBot="1" x14ac:dyDescent="0.25">
      <c r="B15" s="36"/>
      <c r="C15" s="42"/>
      <c r="E15" s="36"/>
      <c r="F15" s="45"/>
      <c r="G15" s="45"/>
      <c r="H15" s="42"/>
    </row>
    <row r="16" spans="2:8" ht="13.5" thickBot="1" x14ac:dyDescent="0.25">
      <c r="B16" s="37" t="s">
        <v>0</v>
      </c>
      <c r="C16" s="1">
        <v>0.1</v>
      </c>
      <c r="E16" s="38" t="s">
        <v>11</v>
      </c>
      <c r="F16" s="67">
        <f>ROUNDUP((C20/C22),0)</f>
        <v>150</v>
      </c>
      <c r="G16" s="46"/>
      <c r="H16" s="43"/>
    </row>
    <row r="17" spans="2:8" ht="13.5" thickBot="1" x14ac:dyDescent="0.25">
      <c r="B17" s="38"/>
      <c r="C17" s="43"/>
      <c r="E17" s="38" t="s">
        <v>19</v>
      </c>
      <c r="F17" s="67">
        <f>ROUNDUP((C33/F16),0)</f>
        <v>196</v>
      </c>
      <c r="G17" s="46"/>
      <c r="H17" s="43"/>
    </row>
    <row r="18" spans="2:8" ht="13.5" thickBot="1" x14ac:dyDescent="0.25">
      <c r="B18" s="38" t="s">
        <v>1</v>
      </c>
      <c r="C18" s="1">
        <v>95</v>
      </c>
      <c r="E18" s="38" t="s">
        <v>12</v>
      </c>
      <c r="F18" s="67">
        <f>C31/SQRT(F17)</f>
        <v>70</v>
      </c>
      <c r="G18" s="46"/>
      <c r="H18" s="43"/>
    </row>
    <row r="19" spans="2:8" ht="13.5" thickBot="1" x14ac:dyDescent="0.25">
      <c r="B19" s="39"/>
      <c r="C19" s="43"/>
      <c r="E19" s="38" t="s">
        <v>13</v>
      </c>
      <c r="F19" s="67">
        <f>C32/SQRT(F17)</f>
        <v>2.1428571428571428</v>
      </c>
      <c r="G19" s="46"/>
      <c r="H19" s="43"/>
    </row>
    <row r="20" spans="2:8" ht="13.5" thickBot="1" x14ac:dyDescent="0.25">
      <c r="B20" s="38" t="s">
        <v>2</v>
      </c>
      <c r="C20" s="2">
        <f>ROUNDUP((LOG10(1-(C18/100))/LOG10(1-(C16/100))),0)</f>
        <v>2995</v>
      </c>
      <c r="E20" s="38"/>
      <c r="F20" s="47"/>
      <c r="G20" s="46"/>
      <c r="H20" s="43"/>
    </row>
    <row r="21" spans="2:8" ht="13.5" thickBot="1" x14ac:dyDescent="0.25">
      <c r="B21" s="38" t="s">
        <v>25</v>
      </c>
      <c r="C21" s="44"/>
      <c r="E21" s="38" t="s">
        <v>14</v>
      </c>
      <c r="F21" s="2">
        <f>F16*C22</f>
        <v>3000</v>
      </c>
      <c r="G21" s="46"/>
      <c r="H21" s="43"/>
    </row>
    <row r="22" spans="2:8" ht="13.5" thickBot="1" x14ac:dyDescent="0.25">
      <c r="B22" s="38" t="s">
        <v>26</v>
      </c>
      <c r="C22" s="1">
        <v>20</v>
      </c>
      <c r="E22" s="38"/>
      <c r="F22" s="47"/>
      <c r="G22" s="46"/>
      <c r="H22" s="43"/>
    </row>
    <row r="23" spans="2:8" ht="13.5" thickBot="1" x14ac:dyDescent="0.25">
      <c r="B23" s="40" t="s">
        <v>3</v>
      </c>
      <c r="C23" s="43"/>
      <c r="E23" s="38" t="s">
        <v>15</v>
      </c>
      <c r="F23" s="8">
        <f>SQRT(F17)</f>
        <v>14</v>
      </c>
      <c r="G23" s="46"/>
      <c r="H23" s="43"/>
    </row>
    <row r="24" spans="2:8" ht="13.5" thickBot="1" x14ac:dyDescent="0.25">
      <c r="B24" s="38" t="s">
        <v>4</v>
      </c>
      <c r="C24" s="1">
        <v>1000</v>
      </c>
      <c r="E24" s="38" t="s">
        <v>16</v>
      </c>
      <c r="F24" s="8">
        <f>IF(F19&lt;1,F19*SQRT(F17),SQRT(F17))</f>
        <v>14</v>
      </c>
      <c r="G24" s="46"/>
      <c r="H24" s="43"/>
    </row>
    <row r="25" spans="2:8" ht="13.5" thickBot="1" x14ac:dyDescent="0.25">
      <c r="B25" s="38" t="s">
        <v>5</v>
      </c>
      <c r="C25" s="1">
        <v>50</v>
      </c>
      <c r="E25" s="38"/>
      <c r="F25" s="46"/>
      <c r="G25" s="46"/>
      <c r="H25" s="43"/>
    </row>
    <row r="26" spans="2:8" ht="15" thickBot="1" x14ac:dyDescent="0.25">
      <c r="B26" s="38" t="s">
        <v>6</v>
      </c>
      <c r="C26" s="2">
        <f>C24*C25</f>
        <v>50000</v>
      </c>
      <c r="E26" s="38" t="s">
        <v>17</v>
      </c>
      <c r="F26" s="8">
        <f>F23/2</f>
        <v>7</v>
      </c>
      <c r="G26" s="46"/>
      <c r="H26" s="43"/>
    </row>
    <row r="27" spans="2:8" ht="13.5" thickBot="1" x14ac:dyDescent="0.25">
      <c r="B27" s="38"/>
      <c r="C27" s="43"/>
      <c r="E27" s="38" t="s">
        <v>18</v>
      </c>
      <c r="F27" s="8">
        <f>IF(F24&gt;1,F24/2,F24)</f>
        <v>7</v>
      </c>
      <c r="G27" s="46"/>
      <c r="H27" s="43"/>
    </row>
    <row r="28" spans="2:8" x14ac:dyDescent="0.2">
      <c r="B28" s="40" t="s">
        <v>7</v>
      </c>
      <c r="C28" s="43"/>
      <c r="E28" s="38"/>
      <c r="F28" s="46"/>
      <c r="G28" s="46"/>
      <c r="H28" s="43"/>
    </row>
    <row r="29" spans="2:8" ht="13.5" thickBot="1" x14ac:dyDescent="0.25">
      <c r="B29" s="38"/>
      <c r="C29" s="43"/>
      <c r="E29" s="38"/>
      <c r="F29" s="46"/>
      <c r="G29" s="46"/>
      <c r="H29" s="43"/>
    </row>
    <row r="30" spans="2:8" ht="13.5" thickBot="1" x14ac:dyDescent="0.25">
      <c r="B30" s="38" t="s">
        <v>8</v>
      </c>
      <c r="C30" s="1">
        <v>10</v>
      </c>
      <c r="E30" s="38"/>
      <c r="F30" s="47"/>
      <c r="G30" s="47"/>
      <c r="H30" s="48"/>
    </row>
    <row r="31" spans="2:8" ht="13.5" thickBot="1" x14ac:dyDescent="0.25">
      <c r="B31" s="38" t="s">
        <v>4</v>
      </c>
      <c r="C31" s="2">
        <f>C24-2*C30</f>
        <v>980</v>
      </c>
      <c r="E31" s="10" t="str">
        <f>"Probenahme in Längsrichtung: alle "&amp;(ROUND(F23*2,0))/2&amp;" m jeweils "&amp;C22&amp;" Proben entnehmen"</f>
        <v>Probenahme in Längsrichtung: alle 14 m jeweils 20 Proben entnehmen</v>
      </c>
      <c r="F31" s="9"/>
      <c r="G31" s="9"/>
      <c r="H31" s="12"/>
    </row>
    <row r="32" spans="2:8" ht="13.5" thickBot="1" x14ac:dyDescent="0.25">
      <c r="B32" s="38" t="s">
        <v>5</v>
      </c>
      <c r="C32" s="2">
        <f>C25-2*C30</f>
        <v>30</v>
      </c>
      <c r="E32" s="38"/>
      <c r="F32" s="46"/>
      <c r="G32" s="46"/>
      <c r="H32" s="43"/>
    </row>
    <row r="33" spans="2:8" ht="15" thickBot="1" x14ac:dyDescent="0.25">
      <c r="B33" s="38" t="s">
        <v>9</v>
      </c>
      <c r="C33" s="2">
        <f>C31*C32</f>
        <v>29400</v>
      </c>
      <c r="E33" s="10" t="str">
        <f>IF(F19&gt;1,"Probenahme in Querrichtung: alle "&amp;(ROUND(F24*2,0)/2)&amp;" m jeweils "&amp;C22&amp;" Proben entnehmen",IF(F24=1,"Areal zu schmal, Probenahme nur in Längsrichtung möglich"))</f>
        <v>Probenahme in Querrichtung: alle 14 m jeweils 20 Proben entnehmen</v>
      </c>
      <c r="F33" s="13"/>
      <c r="G33" s="13"/>
      <c r="H33" s="14"/>
    </row>
    <row r="34" spans="2:8" ht="13.5" thickBot="1" x14ac:dyDescent="0.25">
      <c r="B34" s="41" t="s">
        <v>10</v>
      </c>
      <c r="C34" s="2">
        <f>C33/10000</f>
        <v>2.94</v>
      </c>
      <c r="E34" s="41"/>
      <c r="F34" s="49"/>
      <c r="G34" s="49"/>
      <c r="H34" s="50"/>
    </row>
    <row r="35" spans="2:8" ht="26.25" customHeight="1" thickBot="1" x14ac:dyDescent="0.25">
      <c r="E35" s="51" t="s">
        <v>30</v>
      </c>
      <c r="F35" s="58" t="s">
        <v>31</v>
      </c>
      <c r="G35" s="59"/>
      <c r="H35" s="60"/>
    </row>
    <row r="36" spans="2:8" ht="13.5" thickBot="1" x14ac:dyDescent="0.25"/>
    <row r="37" spans="2:8" ht="16.5" thickBot="1" x14ac:dyDescent="0.3">
      <c r="B37" s="53" t="s">
        <v>32</v>
      </c>
      <c r="C37" s="54"/>
    </row>
    <row r="38" spans="2:8" ht="13.5" thickBot="1" x14ac:dyDescent="0.25">
      <c r="B38" s="38" t="s">
        <v>33</v>
      </c>
      <c r="C38" s="1">
        <v>6</v>
      </c>
    </row>
    <row r="39" spans="2:8" ht="13.5" thickBot="1" x14ac:dyDescent="0.25">
      <c r="B39" s="38"/>
      <c r="C39" s="43"/>
    </row>
    <row r="40" spans="2:8" ht="13.5" thickBot="1" x14ac:dyDescent="0.25">
      <c r="B40" s="38" t="s">
        <v>34</v>
      </c>
      <c r="C40" s="35">
        <f>C20/C38</f>
        <v>499.16666666666669</v>
      </c>
    </row>
    <row r="41" spans="2:8" ht="13.5" thickBot="1" x14ac:dyDescent="0.25">
      <c r="B41" s="38" t="s">
        <v>35</v>
      </c>
      <c r="C41" s="35">
        <f>C40/C22</f>
        <v>24.958333333333336</v>
      </c>
    </row>
    <row r="42" spans="2:8" ht="13.5" thickBot="1" x14ac:dyDescent="0.25">
      <c r="B42" s="41"/>
      <c r="C42" s="50"/>
    </row>
    <row r="50" spans="2:2" ht="15.75" customHeight="1" x14ac:dyDescent="0.2">
      <c r="B50" s="30"/>
    </row>
    <row r="52" spans="2:2" x14ac:dyDescent="0.2">
      <c r="B52" s="31"/>
    </row>
    <row r="53" spans="2:2" ht="21.75" customHeight="1" x14ac:dyDescent="0.2">
      <c r="B53" s="31"/>
    </row>
  </sheetData>
  <sheetProtection password="D915" sheet="1" objects="1" scenarios="1"/>
  <mergeCells count="4">
    <mergeCell ref="B14:C14"/>
    <mergeCell ref="E14:H14"/>
    <mergeCell ref="F35:H35"/>
    <mergeCell ref="B37:C37"/>
  </mergeCells>
  <phoneticPr fontId="11" type="noConversion"/>
  <dataValidations count="2">
    <dataValidation type="list" allowBlank="1" showInputMessage="1" showErrorMessage="1" sqref="C16">
      <formula1>"10,5,1,0,9,0,5,0,3,0,1,0,05,0,03,0,025,0,02,0,9,1,1,1,1,2,1,3,1,4,1,5,0,05"</formula1>
    </dataValidation>
    <dataValidation type="list" allowBlank="1" showInputMessage="1" showErrorMessage="1" sqref="C30">
      <formula1>"  5,10,15,20"</formula1>
    </dataValidation>
  </dataValidation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Footer>&amp;R&amp;F&amp;D&amp;T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981075</xdr:colOff>
                <xdr:row>0</xdr:row>
                <xdr:rowOff>28575</xdr:rowOff>
              </from>
              <to>
                <xdr:col>5</xdr:col>
                <xdr:colOff>819150</xdr:colOff>
                <xdr:row>8</xdr:row>
                <xdr:rowOff>104775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10" workbookViewId="0">
      <selection activeCell="E10" sqref="E10"/>
    </sheetView>
  </sheetViews>
  <sheetFormatPr baseColWidth="10" defaultRowHeight="12.75" x14ac:dyDescent="0.2"/>
  <cols>
    <col min="1" max="1" width="2.28515625" customWidth="1"/>
    <col min="2" max="2" width="51.5703125" customWidth="1"/>
    <col min="3" max="3" width="9.140625" customWidth="1"/>
    <col min="4" max="4" width="1.28515625" customWidth="1"/>
    <col min="5" max="5" width="33.7109375" customWidth="1"/>
    <col min="7" max="7" width="5.28515625" customWidth="1"/>
  </cols>
  <sheetData>
    <row r="1" spans="1:8" x14ac:dyDescent="0.2">
      <c r="A1" s="15"/>
      <c r="B1" s="15"/>
      <c r="C1" s="15"/>
      <c r="D1" s="15"/>
      <c r="E1" s="15"/>
      <c r="F1" s="15"/>
      <c r="G1" s="15"/>
      <c r="H1" s="15"/>
    </row>
    <row r="2" spans="1:8" x14ac:dyDescent="0.2">
      <c r="A2" s="15"/>
      <c r="B2" s="15"/>
      <c r="C2" s="15"/>
      <c r="D2" s="15"/>
      <c r="E2" s="15"/>
      <c r="F2" s="15"/>
      <c r="G2" s="15"/>
      <c r="H2" s="15"/>
    </row>
    <row r="3" spans="1:8" x14ac:dyDescent="0.2">
      <c r="A3" s="15"/>
      <c r="B3" s="15"/>
      <c r="C3" s="15"/>
      <c r="D3" s="15"/>
      <c r="E3" s="15"/>
      <c r="F3" s="15"/>
      <c r="G3" s="15"/>
      <c r="H3" s="15"/>
    </row>
    <row r="4" spans="1:8" x14ac:dyDescent="0.2">
      <c r="A4" s="15"/>
      <c r="B4" s="15"/>
      <c r="C4" s="15"/>
      <c r="D4" s="15"/>
      <c r="E4" s="15"/>
      <c r="F4" s="15"/>
      <c r="G4" s="15"/>
      <c r="H4" s="15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x14ac:dyDescent="0.2">
      <c r="A6" s="15"/>
      <c r="B6" s="15"/>
      <c r="C6" s="15"/>
      <c r="D6" s="15"/>
      <c r="E6" s="15"/>
      <c r="F6" s="15"/>
      <c r="G6" s="15"/>
      <c r="H6" s="15"/>
    </row>
    <row r="7" spans="1:8" x14ac:dyDescent="0.2">
      <c r="A7" s="15"/>
      <c r="B7" s="15"/>
      <c r="C7" s="15"/>
      <c r="D7" s="15"/>
      <c r="E7" s="15"/>
      <c r="F7" s="15"/>
      <c r="G7" s="15"/>
      <c r="H7" s="15"/>
    </row>
    <row r="8" spans="1:8" x14ac:dyDescent="0.2">
      <c r="A8" s="15"/>
      <c r="B8" s="15"/>
      <c r="C8" s="15"/>
      <c r="D8" s="15"/>
      <c r="E8" s="15"/>
      <c r="F8" s="15"/>
      <c r="G8" s="15"/>
      <c r="H8" s="15"/>
    </row>
    <row r="9" spans="1:8" x14ac:dyDescent="0.2">
      <c r="A9" s="15"/>
      <c r="B9" s="15"/>
      <c r="C9" s="15"/>
      <c r="D9" s="15"/>
      <c r="E9" s="15"/>
      <c r="F9" s="15"/>
      <c r="G9" s="15"/>
      <c r="H9" s="15"/>
    </row>
    <row r="10" spans="1:8" ht="13.5" thickBot="1" x14ac:dyDescent="0.25">
      <c r="A10" s="15"/>
      <c r="B10" s="15"/>
      <c r="C10" s="15"/>
      <c r="D10" s="15"/>
      <c r="E10" s="15"/>
      <c r="F10" s="15"/>
      <c r="G10" s="15"/>
      <c r="H10" s="15"/>
    </row>
    <row r="11" spans="1:8" ht="13.5" thickBot="1" x14ac:dyDescent="0.25">
      <c r="A11" s="15"/>
      <c r="B11" s="16" t="s">
        <v>22</v>
      </c>
      <c r="C11" s="15"/>
      <c r="D11" s="15"/>
      <c r="E11" s="15"/>
      <c r="F11" s="15"/>
      <c r="G11" s="15"/>
      <c r="H11" s="15"/>
    </row>
    <row r="12" spans="1:8" ht="13.5" thickBot="1" x14ac:dyDescent="0.25">
      <c r="A12" s="15"/>
      <c r="B12" s="15"/>
      <c r="C12" s="15"/>
      <c r="D12" s="15"/>
      <c r="E12" s="15"/>
      <c r="F12" s="15"/>
      <c r="G12" s="15"/>
      <c r="H12" s="15"/>
    </row>
    <row r="13" spans="1:8" ht="16.5" thickBot="1" x14ac:dyDescent="0.3">
      <c r="A13" s="15"/>
      <c r="B13" s="61" t="s">
        <v>20</v>
      </c>
      <c r="C13" s="62"/>
      <c r="D13" s="15"/>
      <c r="E13" s="63" t="s">
        <v>21</v>
      </c>
      <c r="F13" s="64"/>
      <c r="G13" s="65"/>
      <c r="H13" s="66"/>
    </row>
    <row r="14" spans="1:8" ht="13.5" thickBot="1" x14ac:dyDescent="0.25">
      <c r="A14" s="15"/>
      <c r="B14" s="17"/>
      <c r="C14" s="18"/>
      <c r="D14" s="15"/>
      <c r="E14" s="19"/>
      <c r="F14" s="20"/>
      <c r="G14" s="20"/>
      <c r="H14" s="21"/>
    </row>
    <row r="15" spans="1:8" ht="13.5" thickBot="1" x14ac:dyDescent="0.25">
      <c r="A15" s="15"/>
      <c r="B15" s="22" t="s">
        <v>0</v>
      </c>
      <c r="C15" s="3">
        <v>0.1</v>
      </c>
      <c r="D15" s="15"/>
      <c r="E15" s="4" t="s">
        <v>11</v>
      </c>
      <c r="F15" s="8"/>
      <c r="G15" s="5"/>
      <c r="H15" s="6"/>
    </row>
    <row r="16" spans="1:8" ht="13.5" thickBot="1" x14ac:dyDescent="0.25">
      <c r="A16" s="15"/>
      <c r="B16" s="23"/>
      <c r="C16" s="24"/>
      <c r="D16" s="15"/>
      <c r="E16" s="4" t="s">
        <v>19</v>
      </c>
      <c r="F16" s="8"/>
      <c r="G16" s="5"/>
      <c r="H16" s="6"/>
    </row>
    <row r="17" spans="1:8" ht="13.5" thickBot="1" x14ac:dyDescent="0.25">
      <c r="A17" s="15"/>
      <c r="B17" s="23" t="s">
        <v>1</v>
      </c>
      <c r="C17" s="3">
        <v>95</v>
      </c>
      <c r="D17" s="15"/>
      <c r="E17" s="4" t="s">
        <v>12</v>
      </c>
      <c r="F17" s="8"/>
      <c r="G17" s="5"/>
      <c r="H17" s="6"/>
    </row>
    <row r="18" spans="1:8" ht="13.5" thickBot="1" x14ac:dyDescent="0.25">
      <c r="A18" s="15"/>
      <c r="B18" s="23"/>
      <c r="C18" s="24"/>
      <c r="D18" s="15"/>
      <c r="E18" s="4" t="s">
        <v>13</v>
      </c>
      <c r="F18" s="8"/>
      <c r="G18" s="5"/>
      <c r="H18" s="6"/>
    </row>
    <row r="19" spans="1:8" ht="13.5" thickBot="1" x14ac:dyDescent="0.25">
      <c r="A19" s="15"/>
      <c r="B19" s="23" t="s">
        <v>2</v>
      </c>
      <c r="C19" s="2"/>
      <c r="D19" s="15"/>
      <c r="E19" s="4"/>
      <c r="F19" s="9"/>
      <c r="G19" s="5"/>
      <c r="H19" s="6"/>
    </row>
    <row r="20" spans="1:8" ht="13.5" thickBot="1" x14ac:dyDescent="0.25">
      <c r="A20" s="15"/>
      <c r="B20" s="23" t="s">
        <v>23</v>
      </c>
      <c r="C20" s="3"/>
      <c r="D20" s="15"/>
      <c r="E20" s="4" t="s">
        <v>14</v>
      </c>
      <c r="F20" s="2"/>
      <c r="G20" s="5"/>
      <c r="H20" s="6"/>
    </row>
    <row r="21" spans="1:8" ht="13.5" thickBot="1" x14ac:dyDescent="0.25">
      <c r="A21" s="15"/>
      <c r="B21" s="23"/>
      <c r="C21" s="24"/>
      <c r="D21" s="15"/>
      <c r="E21" s="4"/>
      <c r="F21" s="9"/>
      <c r="G21" s="5"/>
      <c r="H21" s="6"/>
    </row>
    <row r="22" spans="1:8" ht="13.5" thickBot="1" x14ac:dyDescent="0.25">
      <c r="A22" s="15"/>
      <c r="B22" s="25" t="s">
        <v>3</v>
      </c>
      <c r="C22" s="24"/>
      <c r="D22" s="15"/>
      <c r="E22" s="4" t="s">
        <v>15</v>
      </c>
      <c r="F22" s="8"/>
      <c r="G22" s="5"/>
      <c r="H22" s="6"/>
    </row>
    <row r="23" spans="1:8" ht="13.5" thickBot="1" x14ac:dyDescent="0.25">
      <c r="A23" s="15"/>
      <c r="B23" s="23" t="s">
        <v>4</v>
      </c>
      <c r="C23" s="3"/>
      <c r="D23" s="15"/>
      <c r="E23" s="4" t="s">
        <v>16</v>
      </c>
      <c r="F23" s="8"/>
      <c r="G23" s="5"/>
      <c r="H23" s="6"/>
    </row>
    <row r="24" spans="1:8" ht="13.5" thickBot="1" x14ac:dyDescent="0.25">
      <c r="A24" s="15"/>
      <c r="B24" s="23" t="s">
        <v>5</v>
      </c>
      <c r="C24" s="3"/>
      <c r="D24" s="15"/>
      <c r="E24" s="4"/>
      <c r="F24" s="5"/>
      <c r="G24" s="5"/>
      <c r="H24" s="6"/>
    </row>
    <row r="25" spans="1:8" ht="15" thickBot="1" x14ac:dyDescent="0.25">
      <c r="A25" s="15"/>
      <c r="B25" s="23" t="s">
        <v>6</v>
      </c>
      <c r="C25" s="2"/>
      <c r="D25" s="15"/>
      <c r="E25" s="4" t="s">
        <v>17</v>
      </c>
      <c r="F25" s="8"/>
      <c r="G25" s="5"/>
      <c r="H25" s="6"/>
    </row>
    <row r="26" spans="1:8" ht="13.5" thickBot="1" x14ac:dyDescent="0.25">
      <c r="A26" s="15"/>
      <c r="B26" s="23"/>
      <c r="C26" s="24"/>
      <c r="D26" s="15"/>
      <c r="E26" s="4" t="s">
        <v>18</v>
      </c>
      <c r="F26" s="8"/>
      <c r="G26" s="5"/>
      <c r="H26" s="6"/>
    </row>
    <row r="27" spans="1:8" x14ac:dyDescent="0.2">
      <c r="A27" s="15"/>
      <c r="B27" s="25" t="s">
        <v>7</v>
      </c>
      <c r="C27" s="24"/>
      <c r="D27" s="15"/>
      <c r="E27" s="4"/>
      <c r="F27" s="5"/>
      <c r="G27" s="5"/>
      <c r="H27" s="6"/>
    </row>
    <row r="28" spans="1:8" ht="13.5" thickBot="1" x14ac:dyDescent="0.25">
      <c r="A28" s="15"/>
      <c r="B28" s="23"/>
      <c r="C28" s="24"/>
      <c r="D28" s="15"/>
      <c r="E28" s="23"/>
      <c r="F28" s="26"/>
      <c r="G28" s="26"/>
      <c r="H28" s="24"/>
    </row>
    <row r="29" spans="1:8" ht="13.5" thickBot="1" x14ac:dyDescent="0.25">
      <c r="A29" s="15"/>
      <c r="B29" s="23" t="s">
        <v>8</v>
      </c>
      <c r="C29" s="3"/>
      <c r="D29" s="15"/>
      <c r="E29" s="23"/>
      <c r="F29" s="7"/>
      <c r="G29" s="7"/>
      <c r="H29" s="11"/>
    </row>
    <row r="30" spans="1:8" ht="13.5" thickBot="1" x14ac:dyDescent="0.25">
      <c r="A30" s="15"/>
      <c r="B30" s="23" t="s">
        <v>4</v>
      </c>
      <c r="C30" s="2"/>
      <c r="D30" s="15"/>
      <c r="E30" s="10" t="s">
        <v>24</v>
      </c>
      <c r="F30" s="9"/>
      <c r="G30" s="9"/>
      <c r="H30" s="12"/>
    </row>
    <row r="31" spans="1:8" ht="13.5" thickBot="1" x14ac:dyDescent="0.25">
      <c r="A31" s="15"/>
      <c r="B31" s="23" t="s">
        <v>5</v>
      </c>
      <c r="C31" s="2"/>
      <c r="D31" s="15"/>
      <c r="E31" s="4"/>
      <c r="F31" s="5"/>
      <c r="G31" s="5"/>
      <c r="H31" s="6"/>
    </row>
    <row r="32" spans="1:8" ht="15" thickBot="1" x14ac:dyDescent="0.25">
      <c r="A32" s="15"/>
      <c r="B32" s="23" t="s">
        <v>9</v>
      </c>
      <c r="C32" s="2"/>
      <c r="D32" s="15"/>
      <c r="E32" s="10" t="s">
        <v>24</v>
      </c>
      <c r="F32" s="13"/>
      <c r="G32" s="13"/>
      <c r="H32" s="14"/>
    </row>
    <row r="33" spans="1:8" ht="13.5" thickBot="1" x14ac:dyDescent="0.25">
      <c r="A33" s="15"/>
      <c r="B33" s="27" t="s">
        <v>10</v>
      </c>
      <c r="C33" s="2"/>
      <c r="D33" s="15"/>
      <c r="E33" s="27"/>
      <c r="F33" s="28"/>
      <c r="G33" s="28"/>
      <c r="H33" s="29"/>
    </row>
    <row r="34" spans="1:8" x14ac:dyDescent="0.2">
      <c r="A34" s="15"/>
      <c r="B34" s="15"/>
      <c r="C34" s="15"/>
      <c r="D34" s="15"/>
      <c r="E34" s="15"/>
      <c r="F34" s="15"/>
      <c r="G34" s="15"/>
      <c r="H34" s="15"/>
    </row>
  </sheetData>
  <mergeCells count="2">
    <mergeCell ref="B13:C13"/>
    <mergeCell ref="E13:H13"/>
  </mergeCells>
  <phoneticPr fontId="11" type="noConversion"/>
  <dataValidations count="2">
    <dataValidation type="list" allowBlank="1" showInputMessage="1" showErrorMessage="1" sqref="C15">
      <formula1>"10,5,1,0,9,0,5,0,3,0,1,0,05,0,9,1,1,1,1,2,1,3,1,4,1,5,0,05"</formula1>
    </dataValidation>
    <dataValidation type="list" allowBlank="1" showInputMessage="1" showErrorMessage="1" sqref="C29">
      <formula1>"  5,10,15,20"</formula1>
    </dataValidation>
  </dataValidation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695325</xdr:colOff>
                <xdr:row>0</xdr:row>
                <xdr:rowOff>142875</xdr:rowOff>
              </from>
              <to>
                <xdr:col>5</xdr:col>
                <xdr:colOff>95250</xdr:colOff>
                <xdr:row>9</xdr:row>
                <xdr:rowOff>57150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1:H54"/>
  <sheetViews>
    <sheetView topLeftCell="A7" workbookViewId="0">
      <selection activeCell="F20" sqref="F20"/>
    </sheetView>
  </sheetViews>
  <sheetFormatPr baseColWidth="10" defaultRowHeight="12.75" x14ac:dyDescent="0.2"/>
  <cols>
    <col min="1" max="1" width="3.85546875" style="15" customWidth="1"/>
    <col min="2" max="2" width="43" style="15" customWidth="1"/>
    <col min="3" max="3" width="11.42578125" style="15"/>
    <col min="4" max="4" width="1.5703125" style="15" customWidth="1"/>
    <col min="5" max="5" width="33.28515625" style="15" customWidth="1"/>
    <col min="6" max="6" width="16.5703125" style="15" customWidth="1"/>
    <col min="7" max="7" width="2.7109375" style="15" customWidth="1"/>
    <col min="8" max="8" width="11.42578125" style="15"/>
    <col min="9" max="9" width="22.85546875" style="15" customWidth="1"/>
    <col min="10" max="16384" width="11.42578125" style="15"/>
  </cols>
  <sheetData>
    <row r="11" spans="2:8" ht="3.75" customHeight="1" thickBot="1" x14ac:dyDescent="0.25"/>
    <row r="12" spans="2:8" ht="13.5" thickBot="1" x14ac:dyDescent="0.25">
      <c r="B12" s="16" t="s">
        <v>22</v>
      </c>
    </row>
    <row r="13" spans="2:8" x14ac:dyDescent="0.2">
      <c r="B13" s="52"/>
    </row>
    <row r="14" spans="2:8" ht="3.75" customHeight="1" thickBot="1" x14ac:dyDescent="0.25"/>
    <row r="15" spans="2:8" ht="16.5" thickBot="1" x14ac:dyDescent="0.3">
      <c r="B15" s="53" t="s">
        <v>20</v>
      </c>
      <c r="C15" s="54"/>
      <c r="E15" s="53" t="s">
        <v>21</v>
      </c>
      <c r="F15" s="55"/>
      <c r="G15" s="56"/>
      <c r="H15" s="57"/>
    </row>
    <row r="16" spans="2:8" ht="13.5" thickBot="1" x14ac:dyDescent="0.25">
      <c r="B16" s="36"/>
      <c r="C16" s="42"/>
      <c r="E16" s="36"/>
      <c r="F16" s="45"/>
      <c r="G16" s="45"/>
      <c r="H16" s="42"/>
    </row>
    <row r="17" spans="2:8" ht="13.5" thickBot="1" x14ac:dyDescent="0.25">
      <c r="B17" s="37" t="s">
        <v>0</v>
      </c>
      <c r="C17" s="1">
        <v>0.1</v>
      </c>
      <c r="E17" s="38" t="s">
        <v>11</v>
      </c>
      <c r="F17" s="8">
        <f>C21/C23</f>
        <v>149.75</v>
      </c>
      <c r="G17" s="46"/>
      <c r="H17" s="43"/>
    </row>
    <row r="18" spans="2:8" ht="13.5" thickBot="1" x14ac:dyDescent="0.25">
      <c r="B18" s="38"/>
      <c r="C18" s="43"/>
      <c r="E18" s="38" t="s">
        <v>19</v>
      </c>
      <c r="F18" s="8">
        <f>C34/F17</f>
        <v>196.32721202003339</v>
      </c>
      <c r="G18" s="46"/>
      <c r="H18" s="43"/>
    </row>
    <row r="19" spans="2:8" ht="13.5" thickBot="1" x14ac:dyDescent="0.25">
      <c r="B19" s="38" t="s">
        <v>1</v>
      </c>
      <c r="C19" s="1">
        <v>95</v>
      </c>
      <c r="E19" s="38" t="s">
        <v>12</v>
      </c>
      <c r="F19" s="8">
        <f>C32/SQRT(F18)</f>
        <v>69.941642340835358</v>
      </c>
      <c r="G19" s="46"/>
      <c r="H19" s="43"/>
    </row>
    <row r="20" spans="2:8" ht="13.5" thickBot="1" x14ac:dyDescent="0.25">
      <c r="B20" s="39"/>
      <c r="C20" s="43"/>
      <c r="E20" s="38" t="s">
        <v>13</v>
      </c>
      <c r="F20" s="8">
        <f>C33/SQRT(F18)</f>
        <v>2.1410706839031231</v>
      </c>
      <c r="G20" s="46"/>
      <c r="H20" s="43"/>
    </row>
    <row r="21" spans="2:8" ht="13.5" thickBot="1" x14ac:dyDescent="0.25">
      <c r="B21" s="38" t="s">
        <v>2</v>
      </c>
      <c r="C21" s="2">
        <f>ROUNDUP((LOG10(1-(C19/100))/LOG10(1-(C17/100))),0)</f>
        <v>2995</v>
      </c>
      <c r="E21" s="38"/>
      <c r="F21" s="47"/>
      <c r="G21" s="46"/>
      <c r="H21" s="43"/>
    </row>
    <row r="22" spans="2:8" ht="13.5" thickBot="1" x14ac:dyDescent="0.25">
      <c r="B22" s="38" t="s">
        <v>25</v>
      </c>
      <c r="C22" s="44"/>
      <c r="E22" s="38" t="s">
        <v>14</v>
      </c>
      <c r="F22" s="2">
        <f>F17*C23</f>
        <v>2995</v>
      </c>
      <c r="G22" s="46"/>
      <c r="H22" s="43"/>
    </row>
    <row r="23" spans="2:8" ht="13.5" thickBot="1" x14ac:dyDescent="0.25">
      <c r="B23" s="38" t="s">
        <v>26</v>
      </c>
      <c r="C23" s="1">
        <v>20</v>
      </c>
      <c r="E23" s="38"/>
      <c r="F23" s="47"/>
      <c r="G23" s="46"/>
      <c r="H23" s="43"/>
    </row>
    <row r="24" spans="2:8" ht="13.5" thickBot="1" x14ac:dyDescent="0.25">
      <c r="B24" s="40" t="s">
        <v>3</v>
      </c>
      <c r="C24" s="43"/>
      <c r="E24" s="38" t="s">
        <v>15</v>
      </c>
      <c r="F24" s="8">
        <f>SQRT(F18)</f>
        <v>14.011681270284212</v>
      </c>
      <c r="G24" s="46"/>
      <c r="H24" s="43"/>
    </row>
    <row r="25" spans="2:8" ht="13.5" thickBot="1" x14ac:dyDescent="0.25">
      <c r="B25" s="38" t="s">
        <v>4</v>
      </c>
      <c r="C25" s="1">
        <v>1000</v>
      </c>
      <c r="E25" s="38" t="s">
        <v>16</v>
      </c>
      <c r="F25" s="8">
        <f>IF(F20&lt;1,F20*SQRT(F18),SQRT(F18))</f>
        <v>14.011681270284212</v>
      </c>
      <c r="G25" s="46"/>
      <c r="H25" s="43"/>
    </row>
    <row r="26" spans="2:8" ht="13.5" thickBot="1" x14ac:dyDescent="0.25">
      <c r="B26" s="38" t="s">
        <v>5</v>
      </c>
      <c r="C26" s="1">
        <v>50</v>
      </c>
      <c r="E26" s="38"/>
      <c r="F26" s="46"/>
      <c r="G26" s="46"/>
      <c r="H26" s="43"/>
    </row>
    <row r="27" spans="2:8" ht="15" thickBot="1" x14ac:dyDescent="0.25">
      <c r="B27" s="38" t="s">
        <v>6</v>
      </c>
      <c r="C27" s="2">
        <f>C25*C26</f>
        <v>50000</v>
      </c>
      <c r="E27" s="38" t="s">
        <v>17</v>
      </c>
      <c r="F27" s="8">
        <f>F24/2</f>
        <v>7.0058406351421061</v>
      </c>
      <c r="G27" s="46"/>
      <c r="H27" s="43"/>
    </row>
    <row r="28" spans="2:8" ht="13.5" thickBot="1" x14ac:dyDescent="0.25">
      <c r="B28" s="38"/>
      <c r="C28" s="43"/>
      <c r="E28" s="38" t="s">
        <v>18</v>
      </c>
      <c r="F28" s="8">
        <f>IF(F25&gt;1,F25/2,F25)</f>
        <v>7.0058406351421061</v>
      </c>
      <c r="G28" s="46"/>
      <c r="H28" s="43"/>
    </row>
    <row r="29" spans="2:8" x14ac:dyDescent="0.2">
      <c r="B29" s="40" t="s">
        <v>7</v>
      </c>
      <c r="C29" s="43"/>
      <c r="E29" s="38"/>
      <c r="F29" s="46"/>
      <c r="G29" s="46"/>
      <c r="H29" s="43"/>
    </row>
    <row r="30" spans="2:8" ht="13.5" thickBot="1" x14ac:dyDescent="0.25">
      <c r="B30" s="38"/>
      <c r="C30" s="43"/>
      <c r="E30" s="38"/>
      <c r="F30" s="46"/>
      <c r="G30" s="46"/>
      <c r="H30" s="43"/>
    </row>
    <row r="31" spans="2:8" ht="13.5" thickBot="1" x14ac:dyDescent="0.25">
      <c r="B31" s="38" t="s">
        <v>8</v>
      </c>
      <c r="C31" s="1">
        <v>10</v>
      </c>
      <c r="E31" s="38"/>
      <c r="F31" s="47"/>
      <c r="G31" s="47"/>
      <c r="H31" s="48"/>
    </row>
    <row r="32" spans="2:8" ht="13.5" thickBot="1" x14ac:dyDescent="0.25">
      <c r="B32" s="38" t="s">
        <v>4</v>
      </c>
      <c r="C32" s="2">
        <f>C25-2*C31</f>
        <v>980</v>
      </c>
      <c r="E32" s="10" t="str">
        <f>"Probenahme in Längsrichtung: alle "&amp;(ROUND(F24*2,0))/2&amp;" m jeweils "&amp;C23&amp;" Proben entnehmen"</f>
        <v>Probenahme in Längsrichtung: alle 14 m jeweils 20 Proben entnehmen</v>
      </c>
      <c r="F32" s="9"/>
      <c r="G32" s="9"/>
      <c r="H32" s="12"/>
    </row>
    <row r="33" spans="2:8" ht="13.5" thickBot="1" x14ac:dyDescent="0.25">
      <c r="B33" s="38" t="s">
        <v>5</v>
      </c>
      <c r="C33" s="2">
        <f>C26-2*C31</f>
        <v>30</v>
      </c>
      <c r="E33" s="38"/>
      <c r="F33" s="46"/>
      <c r="G33" s="46"/>
      <c r="H33" s="43"/>
    </row>
    <row r="34" spans="2:8" ht="15" thickBot="1" x14ac:dyDescent="0.25">
      <c r="B34" s="38" t="s">
        <v>9</v>
      </c>
      <c r="C34" s="2">
        <f>C32*C33</f>
        <v>29400</v>
      </c>
      <c r="E34" s="10" t="str">
        <f>IF(F20&gt;1,"Probenahme in Querrichtung: alle "&amp;(ROUND(F25*2,0)/2)&amp;" m jeweils "&amp;C23&amp;" Proben entnehmen",IF(F25=1,"Areal zu schmal, Probenahme nur in Längsrichtung möglich"))</f>
        <v>Probenahme in Querrichtung: alle 14 m jeweils 20 Proben entnehmen</v>
      </c>
      <c r="F34" s="13"/>
      <c r="G34" s="13"/>
      <c r="H34" s="14"/>
    </row>
    <row r="35" spans="2:8" ht="13.5" thickBot="1" x14ac:dyDescent="0.25">
      <c r="B35" s="41" t="s">
        <v>10</v>
      </c>
      <c r="C35" s="2">
        <f>C34/10000</f>
        <v>2.94</v>
      </c>
      <c r="E35" s="41"/>
      <c r="F35" s="49"/>
      <c r="G35" s="49"/>
      <c r="H35" s="50"/>
    </row>
    <row r="36" spans="2:8" ht="26.25" customHeight="1" thickBot="1" x14ac:dyDescent="0.25">
      <c r="E36" s="51" t="s">
        <v>30</v>
      </c>
      <c r="F36" s="58" t="s">
        <v>31</v>
      </c>
      <c r="G36" s="59"/>
      <c r="H36" s="60"/>
    </row>
    <row r="37" spans="2:8" ht="13.5" thickBot="1" x14ac:dyDescent="0.25"/>
    <row r="38" spans="2:8" ht="16.5" thickBot="1" x14ac:dyDescent="0.3">
      <c r="B38" s="53" t="s">
        <v>32</v>
      </c>
      <c r="C38" s="54"/>
    </row>
    <row r="39" spans="2:8" ht="13.5" thickBot="1" x14ac:dyDescent="0.25">
      <c r="B39" s="38" t="s">
        <v>33</v>
      </c>
      <c r="C39" s="1">
        <v>6</v>
      </c>
    </row>
    <row r="40" spans="2:8" ht="13.5" thickBot="1" x14ac:dyDescent="0.25">
      <c r="B40" s="38"/>
      <c r="C40" s="43"/>
    </row>
    <row r="41" spans="2:8" ht="13.5" thickBot="1" x14ac:dyDescent="0.25">
      <c r="B41" s="38" t="s">
        <v>34</v>
      </c>
      <c r="C41" s="35">
        <f>C21/C39</f>
        <v>499.16666666666669</v>
      </c>
    </row>
    <row r="42" spans="2:8" ht="13.5" thickBot="1" x14ac:dyDescent="0.25">
      <c r="B42" s="38" t="s">
        <v>35</v>
      </c>
      <c r="C42" s="35">
        <f>C41/C23</f>
        <v>24.958333333333336</v>
      </c>
    </row>
    <row r="43" spans="2:8" ht="13.5" thickBot="1" x14ac:dyDescent="0.25">
      <c r="B43" s="41"/>
      <c r="C43" s="50"/>
    </row>
    <row r="51" spans="2:2" ht="15.75" customHeight="1" x14ac:dyDescent="0.2">
      <c r="B51" s="30"/>
    </row>
    <row r="53" spans="2:2" x14ac:dyDescent="0.2">
      <c r="B53" s="31"/>
    </row>
    <row r="54" spans="2:2" ht="21.75" customHeight="1" x14ac:dyDescent="0.2">
      <c r="B54" s="31"/>
    </row>
  </sheetData>
  <mergeCells count="4">
    <mergeCell ref="B15:C15"/>
    <mergeCell ref="E15:H15"/>
    <mergeCell ref="F36:H36"/>
    <mergeCell ref="B38:C38"/>
  </mergeCells>
  <phoneticPr fontId="11" type="noConversion"/>
  <dataValidations count="2">
    <dataValidation type="list" allowBlank="1" showInputMessage="1" showErrorMessage="1" sqref="C31">
      <formula1>"  5,10,15,20"</formula1>
    </dataValidation>
    <dataValidation type="list" allowBlank="1" showInputMessage="1" showErrorMessage="1" sqref="C17">
      <formula1>"10,5,1,0,9,0,5,0,3,0,1,0,05,0,03,0,025,0,02,0,9,1,1,1,1,2,1,3,1,4,1,5,0,05"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4" r:id="rId4">
          <objectPr defaultSize="0" r:id="rId5">
            <anchor moveWithCells="1">
              <from>
                <xdr:col>1</xdr:col>
                <xdr:colOff>923925</xdr:colOff>
                <xdr:row>0</xdr:row>
                <xdr:rowOff>57150</xdr:rowOff>
              </from>
              <to>
                <xdr:col>5</xdr:col>
                <xdr:colOff>733425</xdr:colOff>
                <xdr:row>8</xdr:row>
                <xdr:rowOff>133350</xdr:rowOff>
              </to>
            </anchor>
          </objectPr>
        </oleObject>
      </mc:Choice>
      <mc:Fallback>
        <oleObject progId="Word.Document.8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25"/>
  <sheetViews>
    <sheetView topLeftCell="A4" workbookViewId="0">
      <selection activeCell="E6" sqref="E6"/>
    </sheetView>
  </sheetViews>
  <sheetFormatPr baseColWidth="10" defaultRowHeight="12.75" x14ac:dyDescent="0.2"/>
  <sheetData>
    <row r="5" spans="5:7" ht="45.75" thickBot="1" x14ac:dyDescent="0.25">
      <c r="E5" s="32" t="s">
        <v>27</v>
      </c>
      <c r="F5" s="32" t="s">
        <v>28</v>
      </c>
      <c r="G5" s="33" t="s">
        <v>29</v>
      </c>
    </row>
    <row r="6" spans="5:7" ht="13.5" thickBot="1" x14ac:dyDescent="0.25">
      <c r="E6" s="33">
        <v>5.0000000000000001E-3</v>
      </c>
      <c r="F6" s="33">
        <v>95</v>
      </c>
      <c r="G6" s="34">
        <f>ROUNDUP((LOG10(1-($F6/100))/LOG10(1-($E6/100))),0)</f>
        <v>59914</v>
      </c>
    </row>
    <row r="7" spans="5:7" ht="13.5" thickBot="1" x14ac:dyDescent="0.25">
      <c r="E7" s="33">
        <v>0.01</v>
      </c>
      <c r="F7" s="33">
        <v>95</v>
      </c>
      <c r="G7" s="34">
        <f t="shared" ref="G7:G25" si="0">ROUNDUP((LOG10(1-($F7/100))/LOG10(1-($E7/100))),0)</f>
        <v>29956</v>
      </c>
    </row>
    <row r="8" spans="5:7" ht="13.5" thickBot="1" x14ac:dyDescent="0.25">
      <c r="E8" s="33">
        <v>1.4999999999999999E-2</v>
      </c>
      <c r="F8" s="33">
        <v>95</v>
      </c>
      <c r="G8" s="34">
        <f t="shared" si="0"/>
        <v>19971</v>
      </c>
    </row>
    <row r="9" spans="5:7" ht="13.5" thickBot="1" x14ac:dyDescent="0.25">
      <c r="E9" s="33">
        <v>0.02</v>
      </c>
      <c r="F9" s="33">
        <v>95</v>
      </c>
      <c r="G9" s="34">
        <f t="shared" si="0"/>
        <v>14978</v>
      </c>
    </row>
    <row r="10" spans="5:7" ht="13.5" thickBot="1" x14ac:dyDescent="0.25">
      <c r="E10" s="33">
        <v>2.5000000000000001E-2</v>
      </c>
      <c r="F10" s="33">
        <v>95</v>
      </c>
      <c r="G10" s="34">
        <f t="shared" si="0"/>
        <v>11982</v>
      </c>
    </row>
    <row r="11" spans="5:7" ht="13.5" thickBot="1" x14ac:dyDescent="0.25">
      <c r="E11" s="33">
        <v>0.03</v>
      </c>
      <c r="F11" s="33">
        <v>95</v>
      </c>
      <c r="G11" s="34">
        <f t="shared" si="0"/>
        <v>9985</v>
      </c>
    </row>
    <row r="12" spans="5:7" ht="13.5" thickBot="1" x14ac:dyDescent="0.25">
      <c r="E12" s="33">
        <v>3.5000000000000003E-2</v>
      </c>
      <c r="F12" s="33">
        <v>95</v>
      </c>
      <c r="G12" s="34">
        <f t="shared" si="0"/>
        <v>8558</v>
      </c>
    </row>
    <row r="13" spans="5:7" ht="13.5" thickBot="1" x14ac:dyDescent="0.25">
      <c r="E13" s="33">
        <v>0.04</v>
      </c>
      <c r="F13" s="33">
        <v>95</v>
      </c>
      <c r="G13" s="34">
        <f t="shared" si="0"/>
        <v>7488</v>
      </c>
    </row>
    <row r="14" spans="5:7" ht="13.5" thickBot="1" x14ac:dyDescent="0.25">
      <c r="E14" s="33">
        <v>4.4999999999999998E-2</v>
      </c>
      <c r="F14" s="33">
        <v>95</v>
      </c>
      <c r="G14" s="34">
        <f t="shared" si="0"/>
        <v>6656</v>
      </c>
    </row>
    <row r="15" spans="5:7" ht="13.5" thickBot="1" x14ac:dyDescent="0.25">
      <c r="E15" s="33">
        <v>0.05</v>
      </c>
      <c r="F15" s="33">
        <v>95</v>
      </c>
      <c r="G15" s="34">
        <f t="shared" si="0"/>
        <v>5990</v>
      </c>
    </row>
    <row r="16" spans="5:7" ht="13.5" thickBot="1" x14ac:dyDescent="0.25">
      <c r="E16" s="33">
        <v>5.5E-2</v>
      </c>
      <c r="F16" s="33">
        <v>95</v>
      </c>
      <c r="G16" s="34">
        <f t="shared" si="0"/>
        <v>5446</v>
      </c>
    </row>
    <row r="17" spans="5:7" ht="13.5" thickBot="1" x14ac:dyDescent="0.25">
      <c r="E17" s="33">
        <v>0.06</v>
      </c>
      <c r="F17" s="33">
        <v>95</v>
      </c>
      <c r="G17" s="34">
        <f t="shared" si="0"/>
        <v>4992</v>
      </c>
    </row>
    <row r="18" spans="5:7" ht="13.5" thickBot="1" x14ac:dyDescent="0.25">
      <c r="E18" s="33">
        <v>6.5000000000000002E-2</v>
      </c>
      <c r="F18" s="33">
        <v>95</v>
      </c>
      <c r="G18" s="34">
        <f t="shared" si="0"/>
        <v>4608</v>
      </c>
    </row>
    <row r="19" spans="5:7" ht="13.5" thickBot="1" x14ac:dyDescent="0.25">
      <c r="E19" s="33">
        <v>7.0000000000000007E-2</v>
      </c>
      <c r="F19" s="33">
        <v>95</v>
      </c>
      <c r="G19" s="34">
        <f t="shared" si="0"/>
        <v>4279</v>
      </c>
    </row>
    <row r="20" spans="5:7" ht="13.5" thickBot="1" x14ac:dyDescent="0.25">
      <c r="E20" s="33">
        <v>7.4999999999999997E-2</v>
      </c>
      <c r="F20" s="33">
        <v>95</v>
      </c>
      <c r="G20" s="34">
        <f t="shared" si="0"/>
        <v>3993</v>
      </c>
    </row>
    <row r="21" spans="5:7" ht="13.5" thickBot="1" x14ac:dyDescent="0.25">
      <c r="E21" s="33">
        <v>0.08</v>
      </c>
      <c r="F21" s="33">
        <v>95</v>
      </c>
      <c r="G21" s="34">
        <f t="shared" si="0"/>
        <v>3744</v>
      </c>
    </row>
    <row r="22" spans="5:7" ht="13.5" thickBot="1" x14ac:dyDescent="0.25">
      <c r="E22" s="33">
        <v>8.5000000000000006E-2</v>
      </c>
      <c r="F22" s="33">
        <v>95</v>
      </c>
      <c r="G22" s="34">
        <f t="shared" si="0"/>
        <v>3523</v>
      </c>
    </row>
    <row r="23" spans="5:7" ht="13.5" thickBot="1" x14ac:dyDescent="0.25">
      <c r="E23" s="33">
        <v>0.09</v>
      </c>
      <c r="F23" s="33">
        <v>95</v>
      </c>
      <c r="G23" s="34">
        <f t="shared" si="0"/>
        <v>3328</v>
      </c>
    </row>
    <row r="24" spans="5:7" ht="13.5" thickBot="1" x14ac:dyDescent="0.25">
      <c r="E24" s="33">
        <v>9.5000000000000001E-2</v>
      </c>
      <c r="F24" s="33">
        <v>95</v>
      </c>
      <c r="G24" s="34">
        <f t="shared" si="0"/>
        <v>3152</v>
      </c>
    </row>
    <row r="25" spans="5:7" ht="13.5" thickBot="1" x14ac:dyDescent="0.25">
      <c r="E25" s="33">
        <v>0.1</v>
      </c>
      <c r="F25" s="33">
        <v>95</v>
      </c>
      <c r="G25" s="34">
        <f t="shared" si="0"/>
        <v>2995</v>
      </c>
    </row>
  </sheetData>
  <sheetProtection password="D915" sheet="1"/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Anhang III a)</vt:lpstr>
      <vt:lpstr>Anhang III b) Leerform</vt:lpstr>
      <vt:lpstr>Anhang III a) ungeschützt</vt:lpstr>
      <vt:lpstr>Probenzahl</vt:lpstr>
      <vt:lpstr>'Anhang III a)'!Druckbereich</vt:lpstr>
    </vt:vector>
  </TitlesOfParts>
  <Company>lvga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kw</cp:lastModifiedBy>
  <cp:lastPrinted>2005-01-10T10:40:14Z</cp:lastPrinted>
  <dcterms:created xsi:type="dcterms:W3CDTF">2004-12-02T19:09:14Z</dcterms:created>
  <dcterms:modified xsi:type="dcterms:W3CDTF">2015-01-30T08:45:49Z</dcterms:modified>
</cp:coreProperties>
</file>